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070" activeTab="1"/>
  </bookViews>
  <sheets>
    <sheet name="HSE 70 W " sheetId="1" r:id="rId1"/>
    <sheet name="LED 47 W " sheetId="2" r:id="rId2"/>
  </sheets>
  <definedNames/>
  <calcPr fullCalcOnLoad="1"/>
</workbook>
</file>

<file path=xl/sharedStrings.xml><?xml version="1.0" encoding="utf-8"?>
<sst xmlns="http://schemas.openxmlformats.org/spreadsheetml/2006/main" count="110" uniqueCount="56">
  <si>
    <t>Leuchte</t>
  </si>
  <si>
    <t>Kosten Leuchtmittel / LED Modul [€]</t>
  </si>
  <si>
    <t>Kosten Vorschaltgeräte/ Treiber</t>
  </si>
  <si>
    <t>Material</t>
  </si>
  <si>
    <t>Systemleistung [W]</t>
  </si>
  <si>
    <t>Preis pro kWh [€]</t>
  </si>
  <si>
    <t xml:space="preserve">Tätigkeiten </t>
  </si>
  <si>
    <t>An- und Rückfahrt [min]</t>
  </si>
  <si>
    <t>Installations-/ Wartungszyklen</t>
  </si>
  <si>
    <t>Leuchtenreinigung [a]</t>
  </si>
  <si>
    <t>Tätigkeiten BGV A3 [a]</t>
  </si>
  <si>
    <t>Steigerrüstzeit pro Lichtpunkt [min]</t>
  </si>
  <si>
    <t>Tausch Leuchtmittel/ LED Modul [min]</t>
  </si>
  <si>
    <t>Tausch Vorschaltgeräte/ Treiber [min]</t>
  </si>
  <si>
    <t>Leuchtenreinigung [min]</t>
  </si>
  <si>
    <t>Tätigkeiten BGV A3 [min]</t>
  </si>
  <si>
    <t>Lebensdauer der Leuchte [a]</t>
  </si>
  <si>
    <t>Lebensdauer Leuchtmittel / LED Modul  [a]</t>
  </si>
  <si>
    <t>Lebensdauer Vorschaltgeräte/ Treiber  [a]</t>
  </si>
  <si>
    <t>Fahrtkosten / Steigerkosten pro Stunde [€]</t>
  </si>
  <si>
    <t>Personalkosten 2 Mitarbeiter pro Stunde [€]</t>
  </si>
  <si>
    <t>Kostensteigerungen</t>
  </si>
  <si>
    <t>jährliche Steigerung für Personal</t>
  </si>
  <si>
    <t>Anzahl der Lichtpunkte</t>
  </si>
  <si>
    <t>Jahr</t>
  </si>
  <si>
    <t>Leuchtmittel</t>
  </si>
  <si>
    <t>Tätigkeiten nach BGV A3</t>
  </si>
  <si>
    <t>Vorschalt-geräte</t>
  </si>
  <si>
    <t>Tausch des Leucht- mittels</t>
  </si>
  <si>
    <t>Tausch  Vorschalt- geräte</t>
  </si>
  <si>
    <t>Leuchten- reinigung</t>
  </si>
  <si>
    <t>Materialkosten [€]</t>
  </si>
  <si>
    <t>Fahrtkosten [€]</t>
  </si>
  <si>
    <t>Energiekosten [€]</t>
  </si>
  <si>
    <t>jährliche Steigerung für Material</t>
  </si>
  <si>
    <t>jährliche Steigerung für Energie</t>
  </si>
  <si>
    <t>Installation der Leuchte</t>
  </si>
  <si>
    <t>Personalkosten [€]</t>
  </si>
  <si>
    <t>jährliche Steigerung für Fahrtkosten</t>
  </si>
  <si>
    <t>Energie</t>
  </si>
  <si>
    <t xml:space="preserve">Brenndauer 1 [h] pro Jahr bei Leistung   </t>
  </si>
  <si>
    <t xml:space="preserve">Brenndauer 2 [h] pro Jahr bei Leistung </t>
  </si>
  <si>
    <t>Brenndauer 3 [h] pro Jahr bei Leistung</t>
  </si>
  <si>
    <t xml:space="preserve">Brenndauer 4 [h] pro Jahr bei Leistung  </t>
  </si>
  <si>
    <t>Kosten</t>
  </si>
  <si>
    <t>Gesamt [€]</t>
  </si>
  <si>
    <t>Kapitalwert [€]</t>
  </si>
  <si>
    <t>Summe (0 - 24)</t>
  </si>
  <si>
    <t>Energieeffizienzfaktor bei Komponententausch</t>
  </si>
  <si>
    <t>elektrische Arbeit [kWh]</t>
  </si>
  <si>
    <t>Kalkulationszins</t>
  </si>
  <si>
    <t>Summe (0 - 11)</t>
  </si>
  <si>
    <t>Kosten der Leuchte/ Komponente [€]</t>
  </si>
  <si>
    <t>Tausch Leuchte/ Einbau Zusatzkomponente [min]</t>
  </si>
  <si>
    <t>LED 47 W Reduzierung</t>
  </si>
  <si>
    <t xml:space="preserve">HSE 70 W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</si>
</sst>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3" fontId="0" fillId="35" borderId="20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0" fontId="0" fillId="36" borderId="26" xfId="0" applyFill="1" applyBorder="1" applyAlignment="1">
      <alignment wrapText="1"/>
    </xf>
    <xf numFmtId="0" fontId="0" fillId="36" borderId="29" xfId="0" applyFill="1" applyBorder="1" applyAlignment="1">
      <alignment wrapText="1"/>
    </xf>
    <xf numFmtId="3" fontId="0" fillId="36" borderId="28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0" fontId="0" fillId="35" borderId="22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3" fontId="0" fillId="36" borderId="31" xfId="0" applyNumberFormat="1" applyFill="1" applyBorder="1" applyAlignment="1">
      <alignment/>
    </xf>
    <xf numFmtId="3" fontId="0" fillId="36" borderId="30" xfId="0" applyNumberFormat="1" applyFill="1" applyBorder="1" applyAlignment="1">
      <alignment/>
    </xf>
    <xf numFmtId="0" fontId="0" fillId="37" borderId="32" xfId="0" applyFill="1" applyBorder="1" applyAlignment="1">
      <alignment horizontal="center"/>
    </xf>
    <xf numFmtId="3" fontId="0" fillId="37" borderId="33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38" borderId="32" xfId="0" applyFill="1" applyBorder="1" applyAlignment="1">
      <alignment horizontal="center"/>
    </xf>
    <xf numFmtId="3" fontId="0" fillId="38" borderId="33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36" borderId="3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3" fontId="0" fillId="36" borderId="36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0" fontId="0" fillId="35" borderId="23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0" fontId="0" fillId="33" borderId="39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38" borderId="33" xfId="0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38" borderId="40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7" t="s">
        <v>31</v>
      </c>
      <c r="I2" s="88"/>
      <c r="J2" s="89"/>
      <c r="K2" s="84" t="s">
        <v>37</v>
      </c>
      <c r="L2" s="85"/>
      <c r="M2" s="85"/>
      <c r="N2" s="85"/>
      <c r="O2" s="8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55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</c>
      <c r="I5" s="43">
        <f>IF(H5&lt;&gt;0,IF(H6="",IF(H5="",IF(MOD(($D$13-G5),$D$13)=0,$D$7*$D$12*(1+$D$56)^G5,""),""),""),"")</f>
        <v>6000</v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</c>
      <c r="L5" s="48">
        <f aca="true" t="shared" si="3" ref="L5:L30">IF(I5&lt;&gt;"",$D$7*$D$50*$D$35/60*(1+$D$55)^G5,"")</f>
        <v>3000</v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  <v>5000</v>
      </c>
      <c r="O5" s="53">
        <f aca="true" t="shared" si="6" ref="O5:O30">IF(H6="",IF(H5="",IF(MOD(($D$44-G5),$D$44)=0,$D$7*$D$38/60*$D$50*(1+$D$55)^G5,""),""),"")</f>
        <v>3000</v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7545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28220</v>
      </c>
      <c r="R5" s="62">
        <f aca="true" t="shared" si="9" ref="R5:R30">SUM(H5:Q5)</f>
        <v>52765</v>
      </c>
      <c r="S5" s="63">
        <f aca="true" t="shared" si="10" ref="S5:S30">R5/(1+$D$60)^G5</f>
        <v>52765</v>
      </c>
      <c r="U5">
        <f aca="true" t="shared" si="11" ref="U5:U29">IF(L5="",U4,U4+1)</f>
        <v>1</v>
      </c>
      <c r="V5">
        <f aca="true" t="shared" si="12" ref="V5:V29">IF(L5="",V4,G4+1)</f>
        <v>1</v>
      </c>
      <c r="W5" s="2">
        <f aca="true" t="shared" si="13" ref="W5:W29">IF(U5&gt;0,$D$7*($C$22*$D$22+$C$23*$D$23+$C$24*$D$24+$C$25*$D$25)*$D$21/1000/((1+$D$63)^V5),$D$7*($C$22*$D$22+$C$23*$D$23+$C$24*$D$24+$C$25*$D$25)*$D$21/1000)</f>
        <v>166000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28643.299999999996</v>
      </c>
      <c r="R6" s="62">
        <f t="shared" si="9"/>
        <v>28643.299999999996</v>
      </c>
      <c r="S6" s="63">
        <f t="shared" si="10"/>
        <v>28081.66666666666</v>
      </c>
      <c r="U6">
        <f t="shared" si="11"/>
        <v>1</v>
      </c>
      <c r="V6">
        <f t="shared" si="12"/>
        <v>1</v>
      </c>
      <c r="W6" s="2">
        <f t="shared" si="13"/>
        <v>166000</v>
      </c>
    </row>
    <row r="7" spans="2:23" ht="12.75">
      <c r="B7" s="28" t="s">
        <v>23</v>
      </c>
      <c r="C7" s="4"/>
      <c r="D7" s="19">
        <v>500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29072.949499999988</v>
      </c>
      <c r="R7" s="62">
        <f t="shared" si="9"/>
        <v>29072.949499999988</v>
      </c>
      <c r="S7" s="63">
        <f t="shared" si="10"/>
        <v>27944.011437908484</v>
      </c>
      <c r="U7">
        <f t="shared" si="11"/>
        <v>1</v>
      </c>
      <c r="V7">
        <f t="shared" si="12"/>
        <v>1</v>
      </c>
      <c r="W7" s="2">
        <f t="shared" si="13"/>
        <v>166000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29509.043742499987</v>
      </c>
      <c r="R8" s="62">
        <f t="shared" si="9"/>
        <v>29509.043742499987</v>
      </c>
      <c r="S8" s="63">
        <f t="shared" si="10"/>
        <v>27807.030989683444</v>
      </c>
      <c r="U8">
        <f t="shared" si="11"/>
        <v>1</v>
      </c>
      <c r="V8">
        <f t="shared" si="12"/>
        <v>1</v>
      </c>
      <c r="W8" s="2">
        <f t="shared" si="13"/>
        <v>166000</v>
      </c>
    </row>
    <row r="9" spans="2:23" ht="12.75">
      <c r="B9" s="18" t="s">
        <v>52</v>
      </c>
      <c r="C9" s="4"/>
      <c r="D9" s="19">
        <v>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  <v>6368.181303749997</v>
      </c>
      <c r="J9" s="73">
        <f t="shared" si="16"/>
      </c>
      <c r="K9" s="69">
        <f t="shared" si="2"/>
      </c>
      <c r="L9" s="48">
        <f t="shared" si="3"/>
        <v>3247.29648</v>
      </c>
      <c r="M9" s="48">
        <f t="shared" si="4"/>
      </c>
      <c r="N9" s="48">
        <f t="shared" si="5"/>
        <v>5412.1608</v>
      </c>
      <c r="O9" s="53">
        <f t="shared" si="6"/>
        <v>3247.29648</v>
      </c>
      <c r="P9" s="56">
        <f t="shared" si="7"/>
        <v>8007.987989465621</v>
      </c>
      <c r="Q9" s="59">
        <f t="shared" si="8"/>
        <v>29951.679398637483</v>
      </c>
      <c r="R9" s="62">
        <f t="shared" si="9"/>
        <v>56234.6024518531</v>
      </c>
      <c r="S9" s="63">
        <f t="shared" si="10"/>
        <v>51952.08025956389</v>
      </c>
      <c r="U9">
        <f t="shared" si="11"/>
        <v>2</v>
      </c>
      <c r="V9">
        <f t="shared" si="12"/>
        <v>4</v>
      </c>
      <c r="W9" s="2">
        <f t="shared" si="13"/>
        <v>166000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30400.95458961704</v>
      </c>
      <c r="R10" s="62">
        <f t="shared" si="9"/>
        <v>30400.95458961704</v>
      </c>
      <c r="S10" s="63">
        <f t="shared" si="10"/>
        <v>27535.081220056338</v>
      </c>
      <c r="U10">
        <f t="shared" si="11"/>
        <v>2</v>
      </c>
      <c r="V10">
        <f t="shared" si="12"/>
        <v>4</v>
      </c>
      <c r="W10" s="2">
        <f t="shared" si="13"/>
        <v>166000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30856.968908461295</v>
      </c>
      <c r="R11" s="62">
        <f t="shared" si="9"/>
        <v>30856.968908461295</v>
      </c>
      <c r="S11" s="63">
        <f t="shared" si="10"/>
        <v>27400.105331722727</v>
      </c>
      <c r="U11">
        <f t="shared" si="11"/>
        <v>2</v>
      </c>
      <c r="V11">
        <f t="shared" si="12"/>
        <v>4</v>
      </c>
      <c r="W11" s="2">
        <f t="shared" si="13"/>
        <v>166000</v>
      </c>
    </row>
    <row r="12" spans="2:23" ht="12.75">
      <c r="B12" s="18" t="s">
        <v>1</v>
      </c>
      <c r="C12" s="4"/>
      <c r="D12" s="19">
        <v>12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31319.823442088204</v>
      </c>
      <c r="R12" s="62">
        <f t="shared" si="9"/>
        <v>31319.823442088204</v>
      </c>
      <c r="S12" s="63">
        <f t="shared" si="10"/>
        <v>27265.791089900555</v>
      </c>
      <c r="U12">
        <f t="shared" si="11"/>
        <v>2</v>
      </c>
      <c r="V12">
        <f t="shared" si="12"/>
        <v>4</v>
      </c>
      <c r="W12" s="2">
        <f t="shared" si="13"/>
        <v>166000</v>
      </c>
    </row>
    <row r="13" spans="2:23" ht="12.75">
      <c r="B13" s="18" t="s">
        <v>17</v>
      </c>
      <c r="C13" s="4"/>
      <c r="D13" s="19">
        <v>4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  <v>6758.955519571834</v>
      </c>
      <c r="J13" s="73">
        <f t="shared" si="16"/>
      </c>
      <c r="K13" s="69">
        <f t="shared" si="2"/>
      </c>
      <c r="L13" s="48">
        <f t="shared" si="3"/>
        <v>3514.9781430067965</v>
      </c>
      <c r="M13" s="48">
        <f t="shared" si="4"/>
      </c>
      <c r="N13" s="48">
        <f t="shared" si="5"/>
        <v>5858.296905011328</v>
      </c>
      <c r="O13" s="53">
        <f t="shared" si="6"/>
        <v>3514.9781430067965</v>
      </c>
      <c r="P13" s="56">
        <f t="shared" si="7"/>
        <v>8499.386565861581</v>
      </c>
      <c r="Q13" s="59">
        <f t="shared" si="8"/>
        <v>31789.620793719525</v>
      </c>
      <c r="R13" s="62">
        <f t="shared" si="9"/>
        <v>59936.21607017786</v>
      </c>
      <c r="S13" s="63">
        <f t="shared" si="10"/>
        <v>51154.98330146684</v>
      </c>
      <c r="U13">
        <f t="shared" si="11"/>
        <v>3</v>
      </c>
      <c r="V13">
        <f t="shared" si="12"/>
        <v>8</v>
      </c>
      <c r="W13" s="2">
        <f t="shared" si="13"/>
        <v>166000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32266.465105625317</v>
      </c>
      <c r="R14" s="62">
        <f t="shared" si="9"/>
        <v>32266.465105625317</v>
      </c>
      <c r="S14" s="63">
        <f t="shared" si="10"/>
        <v>26999.134588228368</v>
      </c>
      <c r="U14">
        <f t="shared" si="11"/>
        <v>3</v>
      </c>
      <c r="V14">
        <f t="shared" si="12"/>
        <v>8</v>
      </c>
      <c r="W14" s="2">
        <f t="shared" si="13"/>
        <v>166000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32750.46208220969</v>
      </c>
      <c r="R15" s="62">
        <f t="shared" si="9"/>
        <v>32750.46208220969</v>
      </c>
      <c r="S15" s="63">
        <f t="shared" si="10"/>
        <v>26866.78588926646</v>
      </c>
      <c r="U15">
        <f t="shared" si="11"/>
        <v>3</v>
      </c>
      <c r="V15">
        <f t="shared" si="12"/>
        <v>8</v>
      </c>
      <c r="W15" s="2">
        <f t="shared" si="13"/>
        <v>166000</v>
      </c>
    </row>
    <row r="16" spans="2:23" ht="12.75">
      <c r="B16" s="21" t="s">
        <v>18</v>
      </c>
      <c r="C16" s="22"/>
      <c r="D16" s="29">
        <v>25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33241.71901344283</v>
      </c>
      <c r="R16" s="62">
        <f t="shared" si="9"/>
        <v>33241.71901344283</v>
      </c>
      <c r="S16" s="63">
        <f t="shared" si="10"/>
        <v>26735.08595843672</v>
      </c>
      <c r="U16">
        <f t="shared" si="11"/>
        <v>3</v>
      </c>
      <c r="V16">
        <f t="shared" si="12"/>
        <v>8</v>
      </c>
      <c r="W16" s="2">
        <f t="shared" si="13"/>
        <v>166000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7173.7090287692</v>
      </c>
      <c r="J17" s="73">
        <f t="shared" si="16"/>
      </c>
      <c r="K17" s="69">
        <f t="shared" si="2"/>
      </c>
      <c r="L17" s="48">
        <f t="shared" si="3"/>
        <v>3804.7253836876357</v>
      </c>
      <c r="M17" s="48">
        <f t="shared" si="4"/>
      </c>
      <c r="N17" s="48">
        <f t="shared" si="5"/>
        <v>6341.208972812727</v>
      </c>
      <c r="O17" s="53">
        <f t="shared" si="6"/>
        <v>3804.7253836876357</v>
      </c>
      <c r="P17" s="56">
        <f t="shared" si="7"/>
        <v>9020.939103677269</v>
      </c>
      <c r="Q17" s="59">
        <f t="shared" si="8"/>
        <v>33740.344798644466</v>
      </c>
      <c r="R17" s="62">
        <f t="shared" si="9"/>
        <v>63885.652671278935</v>
      </c>
      <c r="S17" s="63">
        <f t="shared" si="10"/>
        <v>50373.40114888346</v>
      </c>
      <c r="U17">
        <f t="shared" si="11"/>
        <v>4</v>
      </c>
      <c r="V17">
        <f t="shared" si="12"/>
        <v>12</v>
      </c>
      <c r="W17" s="2">
        <f t="shared" si="13"/>
        <v>166000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34246.44997062413</v>
      </c>
      <c r="R18" s="62">
        <f t="shared" si="9"/>
        <v>34246.44997062413</v>
      </c>
      <c r="S18" s="63">
        <f t="shared" si="10"/>
        <v>26473.61969581936</v>
      </c>
      <c r="U18">
        <f t="shared" si="11"/>
        <v>4</v>
      </c>
      <c r="V18">
        <f t="shared" si="12"/>
        <v>12</v>
      </c>
      <c r="W18" s="2">
        <f t="shared" si="13"/>
        <v>166000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34760.14672018348</v>
      </c>
      <c r="R19" s="62">
        <f t="shared" si="9"/>
        <v>34760.14672018348</v>
      </c>
      <c r="S19" s="63">
        <f t="shared" si="10"/>
        <v>26343.847050251607</v>
      </c>
      <c r="U19">
        <f t="shared" si="11"/>
        <v>4</v>
      </c>
      <c r="V19">
        <f t="shared" si="12"/>
        <v>12</v>
      </c>
      <c r="W19" s="2">
        <f t="shared" si="13"/>
        <v>166000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35281.548920986235</v>
      </c>
      <c r="R20" s="62">
        <f t="shared" si="9"/>
        <v>35281.548920986235</v>
      </c>
      <c r="S20" s="63">
        <f t="shared" si="10"/>
        <v>26214.71054510332</v>
      </c>
      <c r="U20">
        <f t="shared" si="11"/>
        <v>4</v>
      </c>
      <c r="V20">
        <f t="shared" si="12"/>
        <v>12</v>
      </c>
      <c r="W20" s="2">
        <f t="shared" si="13"/>
        <v>166000</v>
      </c>
    </row>
    <row r="21" spans="2:23" ht="12.75">
      <c r="B21" s="8" t="s">
        <v>4</v>
      </c>
      <c r="C21" s="9"/>
      <c r="D21" s="10">
        <v>83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  <v>7613.913285925093</v>
      </c>
      <c r="J21" s="73">
        <f t="shared" si="16"/>
      </c>
      <c r="K21" s="69">
        <f t="shared" si="2"/>
      </c>
      <c r="L21" s="48">
        <f t="shared" si="3"/>
        <v>4118.357115271836</v>
      </c>
      <c r="M21" s="48">
        <f t="shared" si="4"/>
      </c>
      <c r="N21" s="48">
        <f t="shared" si="5"/>
        <v>6863.9285254530605</v>
      </c>
      <c r="O21" s="53">
        <f t="shared" si="6"/>
        <v>4118.357115271836</v>
      </c>
      <c r="P21" s="56">
        <f t="shared" si="7"/>
        <v>9574.495957050805</v>
      </c>
      <c r="Q21" s="59">
        <f t="shared" si="8"/>
        <v>35810.77215480102</v>
      </c>
      <c r="R21" s="62">
        <f t="shared" si="9"/>
        <v>68099.82415377366</v>
      </c>
      <c r="S21" s="63">
        <f t="shared" si="10"/>
        <v>49607.03181949193</v>
      </c>
      <c r="U21">
        <f t="shared" si="11"/>
        <v>5</v>
      </c>
      <c r="V21">
        <f t="shared" si="12"/>
        <v>16</v>
      </c>
      <c r="W21" s="2">
        <f t="shared" si="13"/>
        <v>166000</v>
      </c>
    </row>
    <row r="22" spans="2:23" ht="12.75">
      <c r="B22" s="8" t="s">
        <v>40</v>
      </c>
      <c r="C22" s="11">
        <v>1</v>
      </c>
      <c r="D22" s="10">
        <v>4000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36347.933737123036</v>
      </c>
      <c r="R22" s="62">
        <f t="shared" si="9"/>
        <v>36347.933737123036</v>
      </c>
      <c r="S22" s="63">
        <f t="shared" si="10"/>
        <v>25958.333498009473</v>
      </c>
      <c r="U22">
        <f t="shared" si="11"/>
        <v>5</v>
      </c>
      <c r="V22">
        <f t="shared" si="12"/>
        <v>16</v>
      </c>
      <c r="W22" s="2">
        <f t="shared" si="13"/>
        <v>166000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36893.15274317988</v>
      </c>
      <c r="R23" s="62">
        <f t="shared" si="9"/>
        <v>36893.15274317988</v>
      </c>
      <c r="S23" s="63">
        <f t="shared" si="10"/>
        <v>25831.086765176096</v>
      </c>
      <c r="U23">
        <f t="shared" si="11"/>
        <v>5</v>
      </c>
      <c r="V23">
        <f t="shared" si="12"/>
        <v>16</v>
      </c>
      <c r="W23" s="2">
        <f t="shared" si="13"/>
        <v>166000</v>
      </c>
    </row>
    <row r="24" spans="2:23" ht="12.75">
      <c r="B24" s="8" t="s">
        <v>42</v>
      </c>
      <c r="C24" s="11">
        <v>0.5</v>
      </c>
      <c r="D24" s="10"/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37446.55003432756</v>
      </c>
      <c r="R24" s="62">
        <f t="shared" si="9"/>
        <v>37446.55003432756</v>
      </c>
      <c r="S24" s="63">
        <f t="shared" si="10"/>
        <v>25704.463790836988</v>
      </c>
      <c r="U24">
        <f t="shared" si="11"/>
        <v>5</v>
      </c>
      <c r="V24">
        <f t="shared" si="12"/>
        <v>16</v>
      </c>
      <c r="W24" s="2">
        <f t="shared" si="13"/>
        <v>166000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  <v>8081.130039300313</v>
      </c>
      <c r="J25" s="73">
        <f t="shared" si="16"/>
      </c>
      <c r="K25" s="69">
        <f t="shared" si="2"/>
      </c>
      <c r="L25" s="48">
        <f t="shared" si="3"/>
        <v>4457.842187935063</v>
      </c>
      <c r="M25" s="48">
        <f t="shared" si="4"/>
      </c>
      <c r="N25" s="48">
        <f t="shared" si="5"/>
        <v>7429.736979891772</v>
      </c>
      <c r="O25" s="53">
        <f t="shared" si="6"/>
        <v>4457.842187935063</v>
      </c>
      <c r="P25" s="56">
        <f t="shared" si="7"/>
        <v>10162.021024420144</v>
      </c>
      <c r="Q25" s="59">
        <f t="shared" si="8"/>
        <v>38008.24828484247</v>
      </c>
      <c r="R25" s="62">
        <f t="shared" si="9"/>
        <v>72596.82070432483</v>
      </c>
      <c r="S25" s="63">
        <f t="shared" si="10"/>
        <v>48855.57920879612</v>
      </c>
      <c r="U25">
        <f t="shared" si="11"/>
        <v>6</v>
      </c>
      <c r="V25">
        <f t="shared" si="12"/>
        <v>20</v>
      </c>
      <c r="W25" s="2">
        <f t="shared" si="13"/>
        <v>166000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38578.372009115104</v>
      </c>
      <c r="R26" s="62">
        <f t="shared" si="9"/>
        <v>38578.372009115104</v>
      </c>
      <c r="S26" s="63">
        <f t="shared" si="10"/>
        <v>25453.076902071345</v>
      </c>
      <c r="U26">
        <f t="shared" si="11"/>
        <v>6</v>
      </c>
      <c r="V26">
        <f t="shared" si="12"/>
        <v>20</v>
      </c>
      <c r="W26" s="2">
        <f t="shared" si="13"/>
        <v>166000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39157.04758925182</v>
      </c>
      <c r="R27" s="62">
        <f t="shared" si="9"/>
        <v>39157.04758925182</v>
      </c>
      <c r="S27" s="63">
        <f t="shared" si="10"/>
        <v>25328.306917257265</v>
      </c>
      <c r="U27">
        <f t="shared" si="11"/>
        <v>6</v>
      </c>
      <c r="V27">
        <f t="shared" si="12"/>
        <v>20</v>
      </c>
      <c r="W27" s="2">
        <f t="shared" si="13"/>
        <v>166000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39744.4033030906</v>
      </c>
      <c r="R28" s="62">
        <f t="shared" si="9"/>
        <v>39744.4033030906</v>
      </c>
      <c r="S28" s="63">
        <f t="shared" si="10"/>
        <v>25204.148550015812</v>
      </c>
      <c r="U28">
        <f t="shared" si="11"/>
        <v>6</v>
      </c>
      <c r="V28">
        <f t="shared" si="12"/>
        <v>20</v>
      </c>
      <c r="W28" s="2">
        <f t="shared" si="13"/>
        <v>166000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40340.56935263696</v>
      </c>
      <c r="R29" s="64">
        <f t="shared" si="9"/>
        <v>40340.56935263696</v>
      </c>
      <c r="S29" s="65">
        <f t="shared" si="10"/>
        <v>25080.598802221615</v>
      </c>
      <c r="U29">
        <f t="shared" si="11"/>
        <v>6</v>
      </c>
      <c r="V29">
        <f t="shared" si="12"/>
        <v>20</v>
      </c>
      <c r="W29" s="2">
        <f t="shared" si="13"/>
        <v>166000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0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24609.089916970945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10947.382696744524</v>
      </c>
      <c r="Q30" s="36">
        <f>$D$7*($C$22*$D$22+$C$23*$D$23+$C$24*$D$24+$C$25*$D$25)*$D$27*(1+$D$57)^G30*$D$21/1000</f>
        <v>40945.677892926506</v>
      </c>
      <c r="R30" s="36">
        <f t="shared" si="9"/>
        <v>76502.15050664198</v>
      </c>
      <c r="S30" s="36">
        <f t="shared" si="10"/>
        <v>46630.42239559893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51</v>
      </c>
      <c r="Q32" s="90"/>
      <c r="R32" s="2">
        <f>SUM(R4:R16)</f>
        <v>446997.5049059753</v>
      </c>
      <c r="S32" s="66">
        <f>SUM(S4:S16)</f>
        <v>402506.7567329005</v>
      </c>
      <c r="W32" s="2">
        <f>SUM(W5:W16)</f>
        <v>1992000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47</v>
      </c>
      <c r="Q33" s="90"/>
      <c r="R33" s="2">
        <f>SUM(R5:R29)</f>
        <v>1024375.9768158715</v>
      </c>
      <c r="S33" s="66">
        <f>SUM(S5:S29)</f>
        <v>808934.9614268349</v>
      </c>
      <c r="W33" s="2">
        <f>SUM(W5:W29)</f>
        <v>4150000</v>
      </c>
    </row>
    <row r="34" spans="2:17" ht="12.75">
      <c r="B34" s="18" t="s">
        <v>53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63"/>
  <sheetViews>
    <sheetView tabSelected="1" zoomScalePageLayoutView="0" workbookViewId="0" topLeftCell="A1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7" t="s">
        <v>31</v>
      </c>
      <c r="I2" s="88"/>
      <c r="J2" s="89"/>
      <c r="K2" s="84" t="s">
        <v>37</v>
      </c>
      <c r="L2" s="85"/>
      <c r="M2" s="85"/>
      <c r="N2" s="85"/>
      <c r="O2" s="8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54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  <v>235000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  <v>15000</v>
      </c>
      <c r="L5" s="48">
        <f aca="true" t="shared" si="3" ref="L5:L30">IF(I5&lt;&gt;"",$D$7*$D$50*$D$35/60*(1+$D$55)^G5,"")</f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</c>
      <c r="O5" s="53">
        <f aca="true" t="shared" si="6" ref="O5:O30">IF(H6="",IF(H5="",IF(MOD(($D$44-G5),$D$44)=0,$D$7*$D$38/60*$D$50*(1+$D$55)^G5,""),""),"")</f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7545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10786.500000000002</v>
      </c>
      <c r="R5" s="62">
        <f aca="true" t="shared" si="9" ref="R5:R30">SUM(H5:Q5)</f>
        <v>268331.5</v>
      </c>
      <c r="S5" s="63">
        <f aca="true" t="shared" si="10" ref="S5:S30">R5/(1+$D$60)^G5</f>
        <v>268331.5</v>
      </c>
      <c r="U5">
        <f aca="true" t="shared" si="11" ref="U5:U29">IF(L5="",U4,U4+1)</f>
        <v>0</v>
      </c>
      <c r="V5">
        <f aca="true" t="shared" si="12" ref="V5:V29">IF(L5="",V4,G4+1)</f>
        <v>0</v>
      </c>
      <c r="W5" s="2">
        <f aca="true" t="shared" si="13" ref="W5:W29">IF(U5&gt;0,$D$7*($C$22*$D$22+$C$23*$D$23+$C$24*$D$24+$C$25*$D$25)*$D$21/1000/((1+$D$63)^V5),$D$7*($C$22*$D$22+$C$23*$D$23+$C$24*$D$24+$C$25*$D$25)*$D$21/1000)</f>
        <v>63450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10948.2975</v>
      </c>
      <c r="R6" s="62">
        <f t="shared" si="9"/>
        <v>10948.2975</v>
      </c>
      <c r="S6" s="63">
        <f t="shared" si="10"/>
        <v>10733.625</v>
      </c>
      <c r="U6">
        <f t="shared" si="11"/>
        <v>0</v>
      </c>
      <c r="V6">
        <f t="shared" si="12"/>
        <v>0</v>
      </c>
      <c r="W6" s="2">
        <f t="shared" si="13"/>
        <v>63450</v>
      </c>
    </row>
    <row r="7" spans="2:23" ht="12.75">
      <c r="B7" s="28" t="s">
        <v>23</v>
      </c>
      <c r="C7" s="4"/>
      <c r="D7" s="19">
        <v>500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11112.521962499999</v>
      </c>
      <c r="R7" s="62">
        <f t="shared" si="9"/>
        <v>11112.521962499999</v>
      </c>
      <c r="S7" s="63">
        <f t="shared" si="10"/>
        <v>10681.00919117647</v>
      </c>
      <c r="U7">
        <f t="shared" si="11"/>
        <v>0</v>
      </c>
      <c r="V7">
        <f t="shared" si="12"/>
        <v>0</v>
      </c>
      <c r="W7" s="2">
        <f t="shared" si="13"/>
        <v>63450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11279.209791937497</v>
      </c>
      <c r="R8" s="62">
        <f t="shared" si="9"/>
        <v>11279.209791937497</v>
      </c>
      <c r="S8" s="63">
        <f t="shared" si="10"/>
        <v>10628.651302984428</v>
      </c>
      <c r="U8">
        <f t="shared" si="11"/>
        <v>0</v>
      </c>
      <c r="V8">
        <f t="shared" si="12"/>
        <v>0</v>
      </c>
      <c r="W8" s="2">
        <f t="shared" si="13"/>
        <v>63450</v>
      </c>
    </row>
    <row r="9" spans="2:23" ht="12.75">
      <c r="B9" s="18" t="s">
        <v>52</v>
      </c>
      <c r="C9" s="4"/>
      <c r="D9" s="19">
        <v>470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</c>
      <c r="J9" s="73">
        <f t="shared" si="16"/>
      </c>
      <c r="K9" s="69">
        <f t="shared" si="2"/>
      </c>
      <c r="L9" s="48">
        <f t="shared" si="3"/>
      </c>
      <c r="M9" s="48">
        <f t="shared" si="4"/>
      </c>
      <c r="N9" s="48">
        <f t="shared" si="5"/>
        <v>5412.1608</v>
      </c>
      <c r="O9" s="53">
        <f t="shared" si="6"/>
        <v>3247.29648</v>
      </c>
      <c r="P9" s="56">
        <f t="shared" si="7"/>
        <v>8007.987989465621</v>
      </c>
      <c r="Q9" s="59">
        <f t="shared" si="8"/>
        <v>11448.397938816559</v>
      </c>
      <c r="R9" s="62">
        <f t="shared" si="9"/>
        <v>28115.843208282182</v>
      </c>
      <c r="S9" s="63">
        <f t="shared" si="10"/>
        <v>25974.693146850128</v>
      </c>
      <c r="U9">
        <f t="shared" si="11"/>
        <v>0</v>
      </c>
      <c r="V9">
        <f t="shared" si="12"/>
        <v>0</v>
      </c>
      <c r="W9" s="2">
        <f t="shared" si="13"/>
        <v>63450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11620.123907898804</v>
      </c>
      <c r="R10" s="62">
        <f t="shared" si="9"/>
        <v>11620.123907898804</v>
      </c>
      <c r="S10" s="63">
        <f t="shared" si="10"/>
        <v>10524.70423742515</v>
      </c>
      <c r="U10">
        <f t="shared" si="11"/>
        <v>0</v>
      </c>
      <c r="V10">
        <f t="shared" si="12"/>
        <v>0</v>
      </c>
      <c r="W10" s="2">
        <f t="shared" si="13"/>
        <v>63450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11794.425766517283</v>
      </c>
      <c r="R11" s="62">
        <f t="shared" si="9"/>
        <v>11794.425766517283</v>
      </c>
      <c r="S11" s="63">
        <f t="shared" si="10"/>
        <v>10473.112549986789</v>
      </c>
      <c r="U11">
        <f t="shared" si="11"/>
        <v>0</v>
      </c>
      <c r="V11">
        <f t="shared" si="12"/>
        <v>0</v>
      </c>
      <c r="W11" s="2">
        <f t="shared" si="13"/>
        <v>63450</v>
      </c>
    </row>
    <row r="12" spans="2:23" ht="12.75">
      <c r="B12" s="18" t="s">
        <v>1</v>
      </c>
      <c r="C12" s="4"/>
      <c r="D12" s="19">
        <v>90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11971.34215301504</v>
      </c>
      <c r="R12" s="62">
        <f t="shared" si="9"/>
        <v>11971.34215301504</v>
      </c>
      <c r="S12" s="63">
        <f t="shared" si="10"/>
        <v>10421.77376297705</v>
      </c>
      <c r="U12">
        <f t="shared" si="11"/>
        <v>0</v>
      </c>
      <c r="V12">
        <f t="shared" si="12"/>
        <v>0</v>
      </c>
      <c r="W12" s="2">
        <f t="shared" si="13"/>
        <v>63450</v>
      </c>
    </row>
    <row r="13" spans="2:23" ht="12.75">
      <c r="B13" s="18" t="s">
        <v>17</v>
      </c>
      <c r="C13" s="4"/>
      <c r="D13" s="19">
        <v>12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</c>
      <c r="J13" s="73">
        <f t="shared" si="16"/>
      </c>
      <c r="K13" s="69">
        <f t="shared" si="2"/>
      </c>
      <c r="L13" s="48">
        <f t="shared" si="3"/>
      </c>
      <c r="M13" s="48">
        <f t="shared" si="4"/>
      </c>
      <c r="N13" s="48">
        <f t="shared" si="5"/>
        <v>5858.296905011328</v>
      </c>
      <c r="O13" s="53">
        <f t="shared" si="6"/>
        <v>3514.9781430067965</v>
      </c>
      <c r="P13" s="56">
        <f t="shared" si="7"/>
        <v>8499.386565861581</v>
      </c>
      <c r="Q13" s="59">
        <f t="shared" si="8"/>
        <v>12150.912285310267</v>
      </c>
      <c r="R13" s="62">
        <f t="shared" si="9"/>
        <v>30023.57389918997</v>
      </c>
      <c r="S13" s="63">
        <f t="shared" si="10"/>
        <v>25624.831231673394</v>
      </c>
      <c r="U13">
        <f t="shared" si="11"/>
        <v>0</v>
      </c>
      <c r="V13">
        <f t="shared" si="12"/>
        <v>0</v>
      </c>
      <c r="W13" s="2">
        <f t="shared" si="13"/>
        <v>63450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12333.175969589916</v>
      </c>
      <c r="R14" s="62">
        <f t="shared" si="9"/>
        <v>12333.175969589916</v>
      </c>
      <c r="S14" s="63">
        <f t="shared" si="10"/>
        <v>10319.849937488492</v>
      </c>
      <c r="U14">
        <f t="shared" si="11"/>
        <v>0</v>
      </c>
      <c r="V14">
        <f t="shared" si="12"/>
        <v>0</v>
      </c>
      <c r="W14" s="2">
        <f t="shared" si="13"/>
        <v>63450</v>
      </c>
    </row>
    <row r="15" spans="2:23" ht="12.75">
      <c r="B15" s="18" t="s">
        <v>2</v>
      </c>
      <c r="C15" s="4"/>
      <c r="D15" s="19">
        <v>70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12518.173609133766</v>
      </c>
      <c r="R15" s="62">
        <f t="shared" si="9"/>
        <v>12518.173609133766</v>
      </c>
      <c r="S15" s="63">
        <f t="shared" si="10"/>
        <v>10269.262437794921</v>
      </c>
      <c r="U15">
        <f t="shared" si="11"/>
        <v>0</v>
      </c>
      <c r="V15">
        <f t="shared" si="12"/>
        <v>0</v>
      </c>
      <c r="W15" s="2">
        <f t="shared" si="13"/>
        <v>63450</v>
      </c>
    </row>
    <row r="16" spans="2:23" ht="12.75">
      <c r="B16" s="21" t="s">
        <v>18</v>
      </c>
      <c r="C16" s="22"/>
      <c r="D16" s="29">
        <v>12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12705.94621327077</v>
      </c>
      <c r="R16" s="62">
        <f t="shared" si="9"/>
        <v>12705.94621327077</v>
      </c>
      <c r="S16" s="63">
        <f t="shared" si="10"/>
        <v>10218.922916041025</v>
      </c>
      <c r="U16">
        <f t="shared" si="11"/>
        <v>0</v>
      </c>
      <c r="V16">
        <f t="shared" si="12"/>
        <v>0</v>
      </c>
      <c r="W16" s="2">
        <f t="shared" si="13"/>
        <v>63450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53802.81771576899</v>
      </c>
      <c r="J17" s="73">
        <f t="shared" si="16"/>
        <v>41846.63600115367</v>
      </c>
      <c r="K17" s="69">
        <f t="shared" si="2"/>
      </c>
      <c r="L17" s="48">
        <f t="shared" si="3"/>
        <v>12682.417945625453</v>
      </c>
      <c r="M17" s="48">
        <f t="shared" si="4"/>
        <v>8877.692561937816</v>
      </c>
      <c r="N17" s="48">
        <f t="shared" si="5"/>
        <v>6341.208972812727</v>
      </c>
      <c r="O17" s="53">
        <f t="shared" si="6"/>
        <v>3804.7253836876357</v>
      </c>
      <c r="P17" s="56">
        <f t="shared" si="7"/>
        <v>9020.939103677269</v>
      </c>
      <c r="Q17" s="59">
        <f t="shared" si="8"/>
        <v>12896.535406469831</v>
      </c>
      <c r="R17" s="62">
        <f t="shared" si="9"/>
        <v>149272.9730911334</v>
      </c>
      <c r="S17" s="63">
        <f t="shared" si="10"/>
        <v>117700.72058114292</v>
      </c>
      <c r="U17">
        <f t="shared" si="11"/>
        <v>1</v>
      </c>
      <c r="V17">
        <f t="shared" si="12"/>
        <v>12</v>
      </c>
      <c r="W17" s="2">
        <f t="shared" si="13"/>
        <v>63450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13089.983437566876</v>
      </c>
      <c r="R18" s="62">
        <f t="shared" si="9"/>
        <v>13089.983437566876</v>
      </c>
      <c r="S18" s="63">
        <f t="shared" si="10"/>
        <v>10118.982949998424</v>
      </c>
      <c r="U18">
        <f t="shared" si="11"/>
        <v>1</v>
      </c>
      <c r="V18">
        <f t="shared" si="12"/>
        <v>12</v>
      </c>
      <c r="W18" s="2">
        <f t="shared" si="13"/>
        <v>63450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13286.333189130377</v>
      </c>
      <c r="R19" s="62">
        <f t="shared" si="9"/>
        <v>13286.333189130377</v>
      </c>
      <c r="S19" s="63">
        <f t="shared" si="10"/>
        <v>10069.38009240039</v>
      </c>
      <c r="U19">
        <f t="shared" si="11"/>
        <v>1</v>
      </c>
      <c r="V19">
        <f t="shared" si="12"/>
        <v>12</v>
      </c>
      <c r="W19" s="2">
        <f t="shared" si="13"/>
        <v>63450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13485.62818696733</v>
      </c>
      <c r="R20" s="62">
        <f t="shared" si="9"/>
        <v>13485.62818696733</v>
      </c>
      <c r="S20" s="63">
        <f t="shared" si="10"/>
        <v>10020.020386065094</v>
      </c>
      <c r="U20">
        <f t="shared" si="11"/>
        <v>1</v>
      </c>
      <c r="V20">
        <f t="shared" si="12"/>
        <v>12</v>
      </c>
      <c r="W20" s="2">
        <f t="shared" si="13"/>
        <v>63450</v>
      </c>
    </row>
    <row r="21" spans="2:23" ht="12.75">
      <c r="B21" s="8" t="s">
        <v>4</v>
      </c>
      <c r="C21" s="9"/>
      <c r="D21" s="10">
        <v>47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</c>
      <c r="J21" s="73">
        <f t="shared" si="16"/>
      </c>
      <c r="K21" s="69">
        <f t="shared" si="2"/>
      </c>
      <c r="L21" s="48">
        <f t="shared" si="3"/>
      </c>
      <c r="M21" s="48">
        <f t="shared" si="4"/>
      </c>
      <c r="N21" s="48">
        <f t="shared" si="5"/>
        <v>6863.9285254530605</v>
      </c>
      <c r="O21" s="53">
        <f t="shared" si="6"/>
        <v>4118.357115271836</v>
      </c>
      <c r="P21" s="56">
        <f t="shared" si="7"/>
        <v>9574.495957050805</v>
      </c>
      <c r="Q21" s="59">
        <f t="shared" si="8"/>
        <v>13687.912609771838</v>
      </c>
      <c r="R21" s="62">
        <f t="shared" si="9"/>
        <v>34244.69420754754</v>
      </c>
      <c r="S21" s="63">
        <f t="shared" si="10"/>
        <v>24945.404137412097</v>
      </c>
      <c r="U21">
        <f t="shared" si="11"/>
        <v>1</v>
      </c>
      <c r="V21">
        <f t="shared" si="12"/>
        <v>12</v>
      </c>
      <c r="W21" s="2">
        <f t="shared" si="13"/>
        <v>63450</v>
      </c>
    </row>
    <row r="22" spans="2:23" ht="12.75">
      <c r="B22" s="8" t="s">
        <v>40</v>
      </c>
      <c r="C22" s="11">
        <v>1</v>
      </c>
      <c r="D22" s="10">
        <v>1400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13893.231298918414</v>
      </c>
      <c r="R22" s="62">
        <f t="shared" si="9"/>
        <v>13893.231298918414</v>
      </c>
      <c r="S22" s="63">
        <f t="shared" si="10"/>
        <v>9922.025665353622</v>
      </c>
      <c r="U22">
        <f t="shared" si="11"/>
        <v>1</v>
      </c>
      <c r="V22">
        <f t="shared" si="12"/>
        <v>12</v>
      </c>
      <c r="W22" s="2">
        <f t="shared" si="13"/>
        <v>63450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14101.629768402188</v>
      </c>
      <c r="R23" s="62">
        <f t="shared" si="9"/>
        <v>14101.629768402188</v>
      </c>
      <c r="S23" s="63">
        <f t="shared" si="10"/>
        <v>9873.388284641103</v>
      </c>
      <c r="U23">
        <f t="shared" si="11"/>
        <v>1</v>
      </c>
      <c r="V23">
        <f t="shared" si="12"/>
        <v>12</v>
      </c>
      <c r="W23" s="2">
        <f t="shared" si="13"/>
        <v>63450</v>
      </c>
    </row>
    <row r="24" spans="2:23" ht="12.75">
      <c r="B24" s="8" t="s">
        <v>42</v>
      </c>
      <c r="C24" s="11">
        <v>0.5</v>
      </c>
      <c r="D24" s="10">
        <v>2600</v>
      </c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14313.154214928221</v>
      </c>
      <c r="R24" s="62">
        <f t="shared" si="9"/>
        <v>14313.154214928221</v>
      </c>
      <c r="S24" s="63">
        <f t="shared" si="10"/>
        <v>9824.989322461492</v>
      </c>
      <c r="U24">
        <f t="shared" si="11"/>
        <v>1</v>
      </c>
      <c r="V24">
        <f t="shared" si="12"/>
        <v>12</v>
      </c>
      <c r="W24" s="2">
        <f t="shared" si="13"/>
        <v>63450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</c>
      <c r="J25" s="73">
        <f t="shared" si="16"/>
      </c>
      <c r="K25" s="69">
        <f t="shared" si="2"/>
      </c>
      <c r="L25" s="48">
        <f t="shared" si="3"/>
      </c>
      <c r="M25" s="48">
        <f t="shared" si="4"/>
      </c>
      <c r="N25" s="48">
        <f t="shared" si="5"/>
        <v>7429.736979891772</v>
      </c>
      <c r="O25" s="53">
        <f t="shared" si="6"/>
        <v>4457.842187935063</v>
      </c>
      <c r="P25" s="56">
        <f t="shared" si="7"/>
        <v>10162.021024420144</v>
      </c>
      <c r="Q25" s="59">
        <f t="shared" si="8"/>
        <v>14527.85152815214</v>
      </c>
      <c r="R25" s="62">
        <f t="shared" si="9"/>
        <v>36577.45172039912</v>
      </c>
      <c r="S25" s="63">
        <f t="shared" si="10"/>
        <v>24615.576445972616</v>
      </c>
      <c r="U25">
        <f t="shared" si="11"/>
        <v>1</v>
      </c>
      <c r="V25">
        <f t="shared" si="12"/>
        <v>12</v>
      </c>
      <c r="W25" s="2">
        <f t="shared" si="13"/>
        <v>63450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14745.769301074419</v>
      </c>
      <c r="R26" s="62">
        <f t="shared" si="9"/>
        <v>14745.769301074419</v>
      </c>
      <c r="S26" s="63">
        <f t="shared" si="10"/>
        <v>9728.90198455679</v>
      </c>
      <c r="U26">
        <f t="shared" si="11"/>
        <v>1</v>
      </c>
      <c r="V26">
        <f t="shared" si="12"/>
        <v>12</v>
      </c>
      <c r="W26" s="2">
        <f t="shared" si="13"/>
        <v>63450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14966.955840590535</v>
      </c>
      <c r="R27" s="62">
        <f t="shared" si="9"/>
        <v>14966.955840590535</v>
      </c>
      <c r="S27" s="63">
        <f t="shared" si="10"/>
        <v>9681.21128855406</v>
      </c>
      <c r="U27">
        <f t="shared" si="11"/>
        <v>1</v>
      </c>
      <c r="V27">
        <f t="shared" si="12"/>
        <v>12</v>
      </c>
      <c r="W27" s="2">
        <f t="shared" si="13"/>
        <v>63450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15191.460178199392</v>
      </c>
      <c r="R28" s="62">
        <f t="shared" si="9"/>
        <v>15191.460178199392</v>
      </c>
      <c r="S28" s="63">
        <f t="shared" si="10"/>
        <v>9633.754370472912</v>
      </c>
      <c r="U28">
        <f t="shared" si="11"/>
        <v>1</v>
      </c>
      <c r="V28">
        <f t="shared" si="12"/>
        <v>12</v>
      </c>
      <c r="W28" s="2">
        <f t="shared" si="13"/>
        <v>63450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15419.332080872378</v>
      </c>
      <c r="R29" s="64">
        <f t="shared" si="9"/>
        <v>15419.332080872378</v>
      </c>
      <c r="S29" s="65">
        <f t="shared" si="10"/>
        <v>9586.530084343141</v>
      </c>
      <c r="U29">
        <f t="shared" si="11"/>
        <v>1</v>
      </c>
      <c r="V29">
        <f t="shared" si="12"/>
        <v>12</v>
      </c>
      <c r="W29" s="2">
        <f t="shared" si="13"/>
        <v>63450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340972.15821536956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24609.089916970945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10947.382696744524</v>
      </c>
      <c r="Q30" s="36">
        <f>$D$7*($C$22*$D$22+$C$23*$D$23+$C$24*$D$24+$C$25*$D$25)*$D$27*(1+$D$57)^G30*$D$21/1000</f>
        <v>15650.622062085464</v>
      </c>
      <c r="R30" s="36">
        <f t="shared" si="9"/>
        <v>392179.2528911705</v>
      </c>
      <c r="S30" s="36">
        <f t="shared" si="10"/>
        <v>239045.36141788535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51</v>
      </c>
      <c r="Q32" s="90"/>
      <c r="R32" s="2">
        <f>SUM(R4:R16)</f>
        <v>432754.1339813352</v>
      </c>
      <c r="S32" s="66">
        <f>SUM(S4:S16)</f>
        <v>414201.9357143979</v>
      </c>
      <c r="W32" s="2">
        <f>SUM(W5:W16)</f>
        <v>761400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47</v>
      </c>
      <c r="Q33" s="90"/>
      <c r="R33" s="2">
        <f>SUM(R5:R29)</f>
        <v>795342.7304970655</v>
      </c>
      <c r="S33" s="66">
        <f>SUM(S5:S29)</f>
        <v>679922.8213077727</v>
      </c>
      <c r="W33" s="2">
        <f>SUM(W5:W29)</f>
        <v>1586250</v>
      </c>
    </row>
    <row r="34" spans="2:17" ht="12.75">
      <c r="B34" s="18" t="s">
        <v>53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10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Nutzer</cp:lastModifiedBy>
  <dcterms:created xsi:type="dcterms:W3CDTF">2014-11-19T08:26:25Z</dcterms:created>
  <dcterms:modified xsi:type="dcterms:W3CDTF">2015-01-28T08:57:52Z</dcterms:modified>
  <cp:category/>
  <cp:version/>
  <cp:contentType/>
  <cp:contentStatus/>
</cp:coreProperties>
</file>